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2-16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6" i="1" l="1"/>
  <c r="H6" i="1"/>
  <c r="I6" i="1"/>
  <c r="J6" i="1"/>
  <c r="G7" i="1"/>
  <c r="H7" i="1"/>
  <c r="I7" i="1"/>
  <c r="J7" i="1"/>
  <c r="G9" i="1"/>
  <c r="H9" i="1"/>
  <c r="I9" i="1"/>
  <c r="J9" i="1"/>
  <c r="G10" i="1"/>
  <c r="H10" i="1"/>
  <c r="I10" i="1"/>
  <c r="J10" i="1"/>
  <c r="F13" i="1"/>
  <c r="G13" i="1"/>
  <c r="H13" i="1"/>
  <c r="I13" i="1"/>
  <c r="L13" i="1"/>
  <c r="A14" i="1"/>
  <c r="B14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9" i="1"/>
  <c r="H19" i="1"/>
  <c r="I19" i="1"/>
  <c r="J19" i="1"/>
  <c r="G20" i="1"/>
  <c r="H20" i="1"/>
  <c r="I20" i="1"/>
  <c r="J20" i="1"/>
  <c r="F23" i="1"/>
  <c r="F24" i="1" s="1"/>
  <c r="H23" i="1"/>
  <c r="I23" i="1"/>
  <c r="L23" i="1"/>
  <c r="L24" i="1" s="1"/>
  <c r="A24" i="1"/>
  <c r="B24" i="1"/>
  <c r="G23" i="1" l="1"/>
  <c r="G24" i="1" s="1"/>
  <c r="I24" i="1"/>
  <c r="J23" i="1"/>
  <c r="H24" i="1"/>
  <c r="J13" i="1"/>
  <c r="J24" i="1" s="1"/>
</calcChain>
</file>

<file path=xl/sharedStrings.xml><?xml version="1.0" encoding="utf-8"?>
<sst xmlns="http://schemas.openxmlformats.org/spreadsheetml/2006/main" count="60" uniqueCount="54">
  <si>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</si>
  <si>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</si>
  <si>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</si>
  <si>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</si>
  <si>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</si>
  <si>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</si>
  <si>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</si>
  <si>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</si>
  <si>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</si>
  <si>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</si>
  <si>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</si>
  <si>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</si>
  <si>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</si>
  <si>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</si>
  <si>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</si>
  <si>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</si>
  <si>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</si>
  <si>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</si>
  <si>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</si>
  <si>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</si>
  <si>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</si>
  <si>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</si>
  <si>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</si>
  <si>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</si>
  <si>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</si>
  <si>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</si>
  <si>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 xml:space="preserve"> Хлеб ржано-пшеничный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</si>
  <si>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</si>
  <si>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</si>
  <si>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</si>
  <si>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</si>
  <si>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</si>
  <si>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</si>
  <si>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</si>
  <si>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</si>
  <si>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</si>
  <si>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</si>
  <si>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</si>
  <si>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</si>
  <si>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</si>
  <si>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</si>
  <si>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Голень или бедро птицы отварное</t>
  </si>
  <si>
    <t>Напиток из шиповника</t>
  </si>
  <si>
    <t>37.10</t>
  </si>
  <si>
    <t>Капуста тушеная</t>
  </si>
  <si>
    <t>Компот из ягод</t>
  </si>
  <si>
    <t>46.3</t>
  </si>
  <si>
    <t>Салат из свежих овощей с растительным маслом и зеленью</t>
  </si>
  <si>
    <t>90</t>
  </si>
  <si>
    <t>Председатель Правления ПК"СЫСЕРТСКОЕ РАЙПО"</t>
  </si>
  <si>
    <t>Шалапугина Н.В.</t>
  </si>
  <si>
    <t>сладкое</t>
  </si>
  <si>
    <t>Тефтели мясные с рисом паровые</t>
  </si>
  <si>
    <t>Щи с капустой и картофелем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</si>
</sst>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2" fontId="10" fillId="0" borderId="1" xfId="0" applyNumberFormat="1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2" fontId="9" fillId="0" borderId="1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3" borderId="17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2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1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2" xfId="0" applyFont="1" applyBorder="1" applyAlignment="1">
      <alignment horizontal="center" vertical="top" wrapText="1"/>
    </xf>
    <xf numFmtId="49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1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2" xfId="0" applyNumberFormat="1" applyFont="1" applyBorder="1" applyAlignment="1">
      <alignment horizontal="center" vertical="top" wrapText="1"/>
    </xf>
    <xf numFmtId="0" fontId="16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24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81"/>
      <c r="D1" s="82"/>
      <c r="E1" s="82"/>
      <c r="F1" s="3" t="s">
        <v>1</v>
      </c>
      <c r="G1" s="1" t="s">
        <v>2</v>
      </c>
      <c r="H1" s="83" t="s">
        <v>49</v>
      </c>
      <c r="I1" s="84"/>
      <c r="J1" s="84"/>
      <c r="K1" s="85"/>
    </row>
    <row r="2" spans="1:12" ht="17.399999999999999">
      <c r="A2" s="4" t="s">
        <v>3</v>
      </c>
      <c r="C2" s="1"/>
      <c r="G2" s="1" t="s">
        <v>4</v>
      </c>
      <c r="H2" s="86" t="s">
        <v>50</v>
      </c>
      <c r="I2" s="87"/>
      <c r="J2" s="87"/>
      <c r="K2" s="8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5</v>
      </c>
      <c r="J3" s="48">
        <v>2025</v>
      </c>
      <c r="K3" s="49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50" t="s">
        <v>21</v>
      </c>
      <c r="L5" s="12" t="s">
        <v>22</v>
      </c>
    </row>
    <row r="6" spans="1:12" ht="15.6">
      <c r="A6" s="13">
        <v>2</v>
      </c>
      <c r="B6" s="14">
        <v>3</v>
      </c>
      <c r="C6" s="15" t="s">
        <v>23</v>
      </c>
      <c r="D6" s="16" t="s">
        <v>33</v>
      </c>
      <c r="E6" s="41" t="s">
        <v>52</v>
      </c>
      <c r="F6" s="25">
        <v>90</v>
      </c>
      <c r="G6" s="25">
        <f>F6*11.6/90</f>
        <v>11.6</v>
      </c>
      <c r="H6" s="25">
        <f>F6*12.1/90-0.03</f>
        <v>12.07</v>
      </c>
      <c r="I6" s="25">
        <f>F6*13.1/90</f>
        <v>13.1</v>
      </c>
      <c r="J6" s="25">
        <f>F6*207.7/90</f>
        <v>207.7</v>
      </c>
      <c r="K6" s="51">
        <v>44533</v>
      </c>
      <c r="L6" s="52">
        <v>62.91</v>
      </c>
    </row>
    <row r="7" spans="1:12" ht="15.6">
      <c r="A7" s="18"/>
      <c r="B7" s="19"/>
      <c r="C7" s="20"/>
      <c r="D7" s="21" t="s">
        <v>34</v>
      </c>
      <c r="E7" s="47" t="s">
        <v>44</v>
      </c>
      <c r="F7" s="43">
        <v>150</v>
      </c>
      <c r="G7" s="43">
        <f>F7*3.25/150</f>
        <v>3.25</v>
      </c>
      <c r="H7" s="43">
        <f>F7*2.85/150</f>
        <v>2.85</v>
      </c>
      <c r="I7" s="43">
        <f>F7*11.9/150</f>
        <v>11.9</v>
      </c>
      <c r="J7" s="43">
        <f>F7*87/150</f>
        <v>87</v>
      </c>
      <c r="K7" s="53">
        <v>36.799999999999997</v>
      </c>
      <c r="L7" s="44">
        <v>21.16</v>
      </c>
    </row>
    <row r="8" spans="1:12" ht="15.6">
      <c r="A8" s="18"/>
      <c r="B8" s="19"/>
      <c r="C8" s="20"/>
      <c r="D8" s="23" t="s">
        <v>24</v>
      </c>
      <c r="E8" s="41" t="s">
        <v>42</v>
      </c>
      <c r="F8" s="43">
        <v>200</v>
      </c>
      <c r="G8" s="43">
        <v>0.2</v>
      </c>
      <c r="H8" s="43">
        <v>0.1</v>
      </c>
      <c r="I8" s="43">
        <v>13.1</v>
      </c>
      <c r="J8" s="43">
        <v>54.1</v>
      </c>
      <c r="K8" s="60" t="s">
        <v>43</v>
      </c>
      <c r="L8" s="44">
        <v>7.82</v>
      </c>
    </row>
    <row r="9" spans="1:12" ht="15.75" customHeight="1">
      <c r="A9" s="18"/>
      <c r="B9" s="19"/>
      <c r="C9" s="20"/>
      <c r="D9" s="23" t="s">
        <v>25</v>
      </c>
      <c r="E9" s="24" t="s">
        <v>28</v>
      </c>
      <c r="F9" s="25">
        <v>50</v>
      </c>
      <c r="G9" s="25">
        <f>SUM(F9*6.1/50)</f>
        <v>6.1</v>
      </c>
      <c r="H9" s="25">
        <f>SUM(F9*3.7/50)</f>
        <v>3.7</v>
      </c>
      <c r="I9" s="25">
        <f>SUM(F9*17.5/50)</f>
        <v>17.5</v>
      </c>
      <c r="J9" s="25">
        <f>SUM(F9*127.7/50)</f>
        <v>127.7</v>
      </c>
      <c r="K9" s="54">
        <v>44240</v>
      </c>
      <c r="L9" s="44">
        <v>29.47</v>
      </c>
    </row>
    <row r="10" spans="1:12" ht="15.6">
      <c r="A10" s="18"/>
      <c r="B10" s="19"/>
      <c r="C10" s="20"/>
      <c r="D10" s="23" t="s">
        <v>38</v>
      </c>
      <c r="E10" s="36" t="s">
        <v>26</v>
      </c>
      <c r="F10" s="43">
        <v>44</v>
      </c>
      <c r="G10" s="43">
        <f>SUM(F10*1.68/30)</f>
        <v>2.464</v>
      </c>
      <c r="H10" s="43">
        <f>SUM(F10*0.33/30)</f>
        <v>0.48400000000000004</v>
      </c>
      <c r="I10" s="43">
        <f>SUM(F10*14.82/30)</f>
        <v>21.736000000000001</v>
      </c>
      <c r="J10" s="43">
        <f>SUM(F10*68.97/30)</f>
        <v>101.15599999999999</v>
      </c>
      <c r="K10" s="59" t="s">
        <v>40</v>
      </c>
      <c r="L10" s="44">
        <v>3.68</v>
      </c>
    </row>
    <row r="11" spans="1:12" ht="15.6">
      <c r="A11" s="18"/>
      <c r="B11" s="19"/>
      <c r="C11" s="20"/>
      <c r="D11" s="21"/>
      <c r="E11" s="42"/>
      <c r="F11" s="43"/>
      <c r="G11" s="43"/>
      <c r="H11" s="43"/>
      <c r="I11" s="43"/>
      <c r="J11" s="43"/>
      <c r="K11" s="53"/>
      <c r="L11" s="44"/>
    </row>
    <row r="12" spans="1:12" ht="15.6">
      <c r="A12" s="18"/>
      <c r="B12" s="19"/>
      <c r="C12" s="20"/>
      <c r="D12" s="21"/>
      <c r="E12" s="22"/>
      <c r="F12" s="44"/>
      <c r="G12" s="44"/>
      <c r="H12" s="44"/>
      <c r="I12" s="44"/>
      <c r="J12" s="44"/>
      <c r="K12" s="53"/>
      <c r="L12" s="44"/>
    </row>
    <row r="13" spans="1:12" ht="15.6">
      <c r="A13" s="27"/>
      <c r="B13" s="28"/>
      <c r="C13" s="29"/>
      <c r="D13" s="30" t="s">
        <v>29</v>
      </c>
      <c r="E13" s="31"/>
      <c r="F13" s="32">
        <f>SUM(F6:F12)</f>
        <v>534</v>
      </c>
      <c r="G13" s="32">
        <f t="shared" ref="G13:J13" si="0">SUM(G6:G12)</f>
        <v>23.613999999999997</v>
      </c>
      <c r="H13" s="32">
        <f>SUM(H6:H12)+0.01</f>
        <v>19.214000000000002</v>
      </c>
      <c r="I13" s="32">
        <f t="shared" si="0"/>
        <v>77.335999999999999</v>
      </c>
      <c r="J13" s="32">
        <f t="shared" si="0"/>
        <v>577.65599999999995</v>
      </c>
      <c r="K13" s="61"/>
      <c r="L13" s="32">
        <f>SUM(L6:L12)</f>
        <v>125.03999999999999</v>
      </c>
    </row>
    <row r="14" spans="1:12" ht="31.2">
      <c r="A14" s="33">
        <f>A6</f>
        <v>2</v>
      </c>
      <c r="B14" s="34">
        <f>B6</f>
        <v>3</v>
      </c>
      <c r="C14" s="35" t="s">
        <v>30</v>
      </c>
      <c r="D14" s="23" t="s">
        <v>31</v>
      </c>
      <c r="E14" s="26" t="s">
        <v>47</v>
      </c>
      <c r="F14" s="25">
        <v>60</v>
      </c>
      <c r="G14" s="25">
        <f>F14*0.6/60</f>
        <v>0.6</v>
      </c>
      <c r="H14" s="25">
        <f>F14*6/60</f>
        <v>6</v>
      </c>
      <c r="I14" s="25">
        <f>F14*4.76/60</f>
        <v>4.76</v>
      </c>
      <c r="J14" s="25">
        <f>F14*75.44/60</f>
        <v>75.44</v>
      </c>
      <c r="K14" s="56" t="s">
        <v>48</v>
      </c>
      <c r="L14" s="44">
        <v>15.19</v>
      </c>
    </row>
    <row r="15" spans="1:12" ht="36" customHeight="1">
      <c r="A15" s="18"/>
      <c r="B15" s="19"/>
      <c r="C15" s="20"/>
      <c r="D15" s="23" t="s">
        <v>32</v>
      </c>
      <c r="E15" s="46" t="s">
        <v>53</v>
      </c>
      <c r="F15" s="25">
        <v>200</v>
      </c>
      <c r="G15" s="25">
        <f>F15*1.9/250+0.3+1.6</f>
        <v>3.42</v>
      </c>
      <c r="H15" s="25">
        <f>F15*4.1/250+1.7</f>
        <v>4.9799999999999995</v>
      </c>
      <c r="I15" s="25">
        <f>F15*8/250+0.6</f>
        <v>7</v>
      </c>
      <c r="J15" s="25">
        <f>F15*77/250+3+22.6</f>
        <v>87.199999999999989</v>
      </c>
      <c r="K15" s="57">
        <v>44379</v>
      </c>
      <c r="L15" s="44">
        <v>16.8</v>
      </c>
    </row>
    <row r="16" spans="1:12" ht="15.6">
      <c r="A16" s="18"/>
      <c r="B16" s="19"/>
      <c r="C16" s="20"/>
      <c r="D16" s="23" t="s">
        <v>33</v>
      </c>
      <c r="E16" s="46" t="s">
        <v>41</v>
      </c>
      <c r="F16" s="25">
        <v>95</v>
      </c>
      <c r="G16" s="25">
        <f>F16*17.19/90</f>
        <v>18.145000000000003</v>
      </c>
      <c r="H16" s="25">
        <f>F16*14.31/90</f>
        <v>15.105</v>
      </c>
      <c r="I16" s="25">
        <f>F16*0.18/90</f>
        <v>0.18999999999999997</v>
      </c>
      <c r="J16" s="25">
        <f>F16*198/90</f>
        <v>209</v>
      </c>
      <c r="K16" s="58">
        <v>4232</v>
      </c>
      <c r="L16" s="44">
        <v>54.62</v>
      </c>
    </row>
    <row r="17" spans="1:12" ht="15.6">
      <c r="A17" s="18"/>
      <c r="B17" s="19"/>
      <c r="C17" s="20"/>
      <c r="D17" s="23" t="s">
        <v>34</v>
      </c>
      <c r="E17" s="36" t="s">
        <v>35</v>
      </c>
      <c r="F17" s="17">
        <v>150</v>
      </c>
      <c r="G17" s="25">
        <f>F17*5.3/150</f>
        <v>5.3</v>
      </c>
      <c r="H17" s="25">
        <f>F17*3/150</f>
        <v>3</v>
      </c>
      <c r="I17" s="25">
        <f>F17*32.4/150</f>
        <v>32.4</v>
      </c>
      <c r="J17" s="25">
        <f>F17*178/150</f>
        <v>178</v>
      </c>
      <c r="K17" s="62" t="s">
        <v>46</v>
      </c>
      <c r="L17" s="44">
        <v>9.99</v>
      </c>
    </row>
    <row r="18" spans="1:12" ht="15.6">
      <c r="A18" s="18"/>
      <c r="B18" s="19"/>
      <c r="C18" s="20"/>
      <c r="D18" s="23" t="s">
        <v>51</v>
      </c>
      <c r="E18" s="24" t="s">
        <v>45</v>
      </c>
      <c r="F18" s="25">
        <v>200</v>
      </c>
      <c r="G18" s="25">
        <v>0.2</v>
      </c>
      <c r="H18" s="25">
        <v>0</v>
      </c>
      <c r="I18" s="25">
        <v>11.9</v>
      </c>
      <c r="J18" s="25">
        <v>48</v>
      </c>
      <c r="K18" s="53">
        <v>44387</v>
      </c>
      <c r="L18" s="44">
        <v>20.61</v>
      </c>
    </row>
    <row r="19" spans="1:12" ht="15.6">
      <c r="A19" s="18"/>
      <c r="B19" s="19"/>
      <c r="C19" s="20"/>
      <c r="D19" s="23" t="s">
        <v>36</v>
      </c>
      <c r="E19" s="26" t="s">
        <v>37</v>
      </c>
      <c r="F19" s="25">
        <v>50</v>
      </c>
      <c r="G19" s="25">
        <f>SUM(F19*2.37/30)</f>
        <v>3.95</v>
      </c>
      <c r="H19" s="25">
        <f>SUM(F19*0.3/30)</f>
        <v>0.5</v>
      </c>
      <c r="I19" s="25">
        <f>SUM(F19*14.49/30)</f>
        <v>24.15</v>
      </c>
      <c r="J19" s="25">
        <f>SUM(F19*70.14/30)</f>
        <v>116.9</v>
      </c>
      <c r="K19" s="59" t="s">
        <v>27</v>
      </c>
      <c r="L19" s="44">
        <v>4.5599999999999996</v>
      </c>
    </row>
    <row r="20" spans="1:12" ht="15.6">
      <c r="A20" s="18"/>
      <c r="B20" s="19"/>
      <c r="C20" s="20"/>
      <c r="D20" s="23" t="s">
        <v>38</v>
      </c>
      <c r="E20" s="36" t="s">
        <v>26</v>
      </c>
      <c r="F20" s="25">
        <v>50</v>
      </c>
      <c r="G20" s="25">
        <f>SUM(F20*1.68/30)</f>
        <v>2.8</v>
      </c>
      <c r="H20" s="25">
        <f>SUM(F20*0.33/30)</f>
        <v>0.55000000000000004</v>
      </c>
      <c r="I20" s="25">
        <f>SUM(F20*14.82/30)</f>
        <v>24.7</v>
      </c>
      <c r="J20" s="25">
        <f>SUM(F20*68.97/30)</f>
        <v>114.95</v>
      </c>
      <c r="K20" s="59" t="s">
        <v>40</v>
      </c>
      <c r="L20" s="44">
        <v>3.27</v>
      </c>
    </row>
    <row r="21" spans="1:12" ht="15.6">
      <c r="A21" s="18"/>
      <c r="B21" s="19"/>
      <c r="C21" s="20"/>
      <c r="D21" s="21"/>
      <c r="E21" s="22"/>
      <c r="F21" s="44"/>
      <c r="G21" s="44"/>
      <c r="H21" s="44"/>
      <c r="I21" s="44"/>
      <c r="J21" s="44"/>
      <c r="K21" s="53"/>
      <c r="L21" s="44"/>
    </row>
    <row r="22" spans="1:12" ht="15.6">
      <c r="A22" s="18"/>
      <c r="B22" s="19"/>
      <c r="C22" s="20"/>
      <c r="D22" s="21"/>
      <c r="E22" s="22"/>
      <c r="F22" s="44"/>
      <c r="G22" s="44"/>
      <c r="H22" s="44"/>
      <c r="I22" s="44"/>
      <c r="J22" s="44"/>
      <c r="K22" s="53"/>
      <c r="L22" s="44"/>
    </row>
    <row r="23" spans="1:12" ht="15.6">
      <c r="A23" s="27"/>
      <c r="B23" s="28"/>
      <c r="C23" s="29"/>
      <c r="D23" s="30" t="s">
        <v>29</v>
      </c>
      <c r="E23" s="31"/>
      <c r="F23" s="32">
        <f>SUM(F14:F22)</f>
        <v>805</v>
      </c>
      <c r="G23" s="32">
        <f t="shared" ref="G23:J23" si="1">SUM(G14:G22)</f>
        <v>34.414999999999999</v>
      </c>
      <c r="H23" s="32">
        <f t="shared" si="1"/>
        <v>30.135000000000002</v>
      </c>
      <c r="I23" s="32">
        <f t="shared" si="1"/>
        <v>105.1</v>
      </c>
      <c r="J23" s="32">
        <f t="shared" si="1"/>
        <v>829.49</v>
      </c>
      <c r="K23" s="55"/>
      <c r="L23" s="32">
        <f t="shared" ref="L23" si="2">SUM(L14:L22)</f>
        <v>125.03999999999999</v>
      </c>
    </row>
    <row r="24" spans="1:12" ht="16.2" customHeight="1" thickBot="1">
      <c r="A24" s="37">
        <f>A6</f>
        <v>2</v>
      </c>
      <c r="B24" s="38">
        <f>B6</f>
        <v>3</v>
      </c>
      <c r="C24" s="79" t="s">
        <v>39</v>
      </c>
      <c r="D24" s="80"/>
      <c r="E24" s="39"/>
      <c r="F24" s="45">
        <f>F13+F23</f>
        <v>1339</v>
      </c>
      <c r="G24" s="45">
        <f t="shared" ref="G24" si="3">G13+G23</f>
        <v>58.028999999999996</v>
      </c>
      <c r="H24" s="45">
        <f t="shared" ref="H24" si="4">H13+H23</f>
        <v>49.349000000000004</v>
      </c>
      <c r="I24" s="45">
        <f t="shared" ref="I24" si="5">I13+I23</f>
        <v>182.43599999999998</v>
      </c>
      <c r="J24" s="45">
        <f t="shared" ref="J24" si="6">J13+J23</f>
        <v>1407.146</v>
      </c>
      <c r="K24" s="40"/>
      <c r="L24" s="45">
        <f>L13+L23</f>
        <v>250.07999999999998</v>
      </c>
    </row>
    <row r="35" spans="3:13">
      <c r="E35" s="63"/>
      <c r="F35" s="63"/>
      <c r="G35" s="63"/>
      <c r="H35" s="63"/>
      <c r="I35" s="63"/>
      <c r="J35" s="63"/>
      <c r="K35" s="63"/>
      <c r="L35" s="63"/>
      <c r="M35" s="63"/>
    </row>
    <row r="36" spans="3:13" ht="15.6">
      <c r="E36" s="64"/>
      <c r="F36" s="65"/>
      <c r="G36" s="66"/>
      <c r="H36" s="66"/>
      <c r="I36" s="66"/>
      <c r="J36" s="66"/>
      <c r="K36" s="66"/>
      <c r="L36" s="67"/>
      <c r="M36" s="68"/>
    </row>
    <row r="37" spans="3:13" ht="15.6">
      <c r="E37" s="69"/>
      <c r="F37" s="70"/>
      <c r="G37" s="71"/>
      <c r="H37" s="71"/>
      <c r="I37" s="71"/>
      <c r="J37" s="71"/>
      <c r="K37" s="71"/>
      <c r="L37" s="67"/>
      <c r="M37" s="68"/>
    </row>
    <row r="38" spans="3:13" ht="15.6">
      <c r="E38" s="72"/>
      <c r="F38" s="66"/>
      <c r="G38" s="66"/>
      <c r="H38" s="66"/>
      <c r="I38" s="66"/>
      <c r="J38" s="66"/>
      <c r="K38" s="73"/>
      <c r="L38" s="63"/>
      <c r="M38" s="63"/>
    </row>
    <row r="39" spans="3:13" ht="15.6">
      <c r="E39" s="72"/>
      <c r="F39" s="66"/>
      <c r="G39" s="66"/>
      <c r="H39" s="66"/>
      <c r="I39" s="66"/>
      <c r="J39" s="66"/>
      <c r="K39" s="73"/>
      <c r="L39" s="63"/>
      <c r="M39" s="63"/>
    </row>
    <row r="40" spans="3:13" ht="15.6">
      <c r="C40" s="1"/>
      <c r="D40" s="1"/>
      <c r="E40" s="72"/>
      <c r="F40" s="66"/>
      <c r="G40" s="66"/>
      <c r="H40" s="66"/>
      <c r="I40" s="66"/>
      <c r="J40" s="66"/>
      <c r="K40" s="73"/>
      <c r="L40" s="63"/>
      <c r="M40" s="63"/>
    </row>
    <row r="41" spans="3:13" ht="15.6">
      <c r="C41" s="1"/>
      <c r="D41" s="1"/>
      <c r="E41" s="70"/>
      <c r="F41" s="66"/>
      <c r="G41" s="66"/>
      <c r="H41" s="66"/>
      <c r="I41" s="66"/>
      <c r="J41" s="66"/>
      <c r="K41" s="73"/>
      <c r="L41" s="63"/>
      <c r="M41" s="63"/>
    </row>
    <row r="42" spans="3:13" ht="15.6">
      <c r="C42" s="1"/>
      <c r="D42" s="1"/>
      <c r="E42" s="74"/>
      <c r="F42" s="75"/>
      <c r="G42" s="71"/>
      <c r="H42" s="71"/>
      <c r="I42" s="71"/>
      <c r="J42" s="71"/>
      <c r="K42" s="63"/>
      <c r="L42" s="63"/>
      <c r="M42" s="63"/>
    </row>
    <row r="43" spans="3:13" ht="15.6">
      <c r="C43" s="1"/>
      <c r="D43" s="1"/>
      <c r="E43" s="70"/>
      <c r="F43" s="71"/>
      <c r="G43" s="66"/>
      <c r="H43" s="66"/>
      <c r="I43" s="66"/>
      <c r="J43" s="66"/>
      <c r="K43" s="67"/>
      <c r="L43" s="63"/>
      <c r="M43" s="63"/>
    </row>
    <row r="44" spans="3:13" ht="15.6">
      <c r="C44" s="1"/>
      <c r="D44" s="1"/>
      <c r="E44" s="72"/>
      <c r="F44" s="66"/>
      <c r="G44" s="71"/>
      <c r="H44" s="71"/>
      <c r="I44" s="71"/>
      <c r="J44" s="71"/>
      <c r="K44" s="67"/>
      <c r="L44" s="63"/>
      <c r="M44" s="63"/>
    </row>
    <row r="45" spans="3:13" ht="15.6">
      <c r="C45" s="1"/>
      <c r="D45" s="1"/>
      <c r="E45" s="72"/>
      <c r="F45" s="66"/>
      <c r="G45" s="71"/>
      <c r="H45" s="71"/>
      <c r="I45" s="71"/>
      <c r="J45" s="71"/>
      <c r="K45" s="67"/>
      <c r="L45" s="63"/>
      <c r="M45" s="63"/>
    </row>
    <row r="46" spans="3:13" ht="15.6">
      <c r="C46" s="1"/>
      <c r="D46" s="1"/>
      <c r="E46" s="70"/>
      <c r="F46" s="66"/>
      <c r="G46" s="66"/>
      <c r="H46" s="66"/>
      <c r="I46" s="66"/>
      <c r="J46" s="71"/>
      <c r="K46" s="67"/>
      <c r="L46" s="63"/>
      <c r="M46" s="63"/>
    </row>
    <row r="47" spans="3:13" ht="15.6">
      <c r="C47" s="1"/>
      <c r="D47" s="1"/>
      <c r="E47" s="70"/>
      <c r="F47" s="66"/>
      <c r="G47" s="66"/>
      <c r="H47" s="66"/>
      <c r="I47" s="66"/>
      <c r="J47" s="66"/>
      <c r="K47" s="67"/>
      <c r="L47" s="63"/>
      <c r="M47" s="63"/>
    </row>
    <row r="48" spans="3:13" ht="15.6">
      <c r="C48" s="1"/>
      <c r="D48" s="1"/>
      <c r="E48" s="76"/>
      <c r="F48" s="66"/>
      <c r="G48" s="66"/>
      <c r="H48" s="66"/>
      <c r="I48" s="66"/>
      <c r="J48" s="66"/>
      <c r="K48" s="77"/>
      <c r="L48" s="63"/>
      <c r="M48" s="63"/>
    </row>
    <row r="49" spans="3:13" ht="15.6">
      <c r="C49" s="1"/>
      <c r="D49" s="1"/>
      <c r="E49" s="76"/>
      <c r="F49" s="66"/>
      <c r="G49" s="66"/>
      <c r="H49" s="66"/>
      <c r="I49" s="66"/>
      <c r="J49" s="66"/>
      <c r="K49" s="67"/>
      <c r="L49" s="63"/>
      <c r="M49" s="63"/>
    </row>
    <row r="50" spans="3:13" ht="15.6">
      <c r="C50" s="1"/>
      <c r="D50" s="1"/>
      <c r="E50" s="70"/>
      <c r="F50" s="71"/>
      <c r="G50" s="71"/>
      <c r="H50" s="71"/>
      <c r="I50" s="71"/>
      <c r="J50" s="71"/>
      <c r="K50" s="78"/>
      <c r="L50" s="63"/>
      <c r="M50" s="63"/>
    </row>
    <row r="51" spans="3:13">
      <c r="C51" s="1"/>
      <c r="D51" s="1"/>
      <c r="E51" s="63"/>
      <c r="F51" s="63"/>
      <c r="G51" s="63"/>
      <c r="H51" s="63"/>
      <c r="I51" s="63"/>
      <c r="J51" s="63"/>
      <c r="K51" s="63"/>
      <c r="L51" s="63"/>
      <c r="M51" s="63"/>
    </row>
    <row r="52" spans="3:13">
      <c r="C52" s="1"/>
      <c r="D52" s="1"/>
      <c r="E52" s="63"/>
      <c r="F52" s="63"/>
      <c r="G52" s="63"/>
      <c r="H52" s="63"/>
      <c r="I52" s="63"/>
      <c r="J52" s="63"/>
      <c r="K52" s="63"/>
      <c r="L52" s="63"/>
      <c r="M52" s="63"/>
    </row>
  </sheetData>
  <mergeCells count="4">
    <mergeCell ref="C24:D24"/>
    <mergeCell ref="C1:E1"/>
    <mergeCell ref="H1:K1"/>
    <mergeCell ref="H2:K2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2025-05-06T07:42:00Z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